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8440" windowHeight="12780"/>
  </bookViews>
  <sheets>
    <sheet name="Sheet1 (2)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F25" i="4" l="1"/>
  <c r="E25" i="4"/>
  <c r="L16" i="4"/>
  <c r="J16" i="4"/>
  <c r="H16" i="4"/>
  <c r="F16" i="4"/>
  <c r="D16" i="4"/>
  <c r="B16" i="4"/>
  <c r="B5" i="4"/>
  <c r="D5" i="4" s="1"/>
  <c r="B6" i="4" l="1"/>
  <c r="D6" i="4" s="1"/>
  <c r="F24" i="1"/>
  <c r="F23" i="1"/>
  <c r="F25" i="1"/>
  <c r="F21" i="1"/>
  <c r="F22" i="1"/>
  <c r="F20" i="1"/>
  <c r="F10" i="1"/>
  <c r="D10" i="1"/>
  <c r="B11" i="4" l="1"/>
  <c r="B10" i="4"/>
  <c r="D6" i="1"/>
  <c r="D5" i="1"/>
  <c r="O17" i="4" l="1"/>
  <c r="O19" i="4" s="1"/>
  <c r="F17" i="4"/>
  <c r="C22" i="4" s="1"/>
  <c r="L17" i="4"/>
  <c r="N17" i="4"/>
  <c r="D17" i="4"/>
  <c r="C21" i="4" s="1"/>
  <c r="H17" i="4"/>
  <c r="C23" i="4" s="1"/>
  <c r="J17" i="4"/>
  <c r="C24" i="4" s="1"/>
  <c r="B17" i="4"/>
  <c r="C20" i="4" s="1"/>
  <c r="D10" i="4"/>
  <c r="F10" i="4" s="1"/>
  <c r="P19" i="1"/>
  <c r="O19" i="1"/>
  <c r="P17" i="1"/>
  <c r="O17" i="1"/>
  <c r="N17" i="1"/>
  <c r="F20" i="4" l="1"/>
  <c r="E20" i="4"/>
  <c r="P17" i="4"/>
  <c r="P19" i="4" s="1"/>
  <c r="E21" i="4"/>
  <c r="F21" i="4"/>
  <c r="F24" i="4"/>
  <c r="E24" i="4"/>
  <c r="F23" i="4"/>
  <c r="E23" i="4"/>
  <c r="F22" i="4"/>
  <c r="E22" i="4"/>
  <c r="L17" i="1"/>
  <c r="J17" i="1"/>
  <c r="H17" i="1"/>
  <c r="F17" i="1"/>
  <c r="D17" i="1"/>
  <c r="B17" i="1"/>
  <c r="E25" i="1" l="1"/>
  <c r="L16" i="1"/>
  <c r="J16" i="1" l="1"/>
  <c r="C24" i="1" s="1"/>
  <c r="E24" i="1" s="1"/>
  <c r="H16" i="1" l="1"/>
  <c r="C23" i="1" s="1"/>
  <c r="E23" i="1" s="1"/>
  <c r="F16" i="1"/>
  <c r="C22" i="1" s="1"/>
  <c r="E22" i="1" s="1"/>
  <c r="D16" i="1"/>
  <c r="C21" i="1" s="1"/>
  <c r="E21" i="1" s="1"/>
  <c r="B16" i="1"/>
  <c r="C20" i="1" s="1"/>
  <c r="E20" i="1" s="1"/>
  <c r="B5" i="1" l="1"/>
  <c r="B6" i="1" s="1"/>
  <c r="B11" i="1" s="1"/>
  <c r="B10" i="1" l="1"/>
</calcChain>
</file>

<file path=xl/sharedStrings.xml><?xml version="1.0" encoding="utf-8"?>
<sst xmlns="http://schemas.openxmlformats.org/spreadsheetml/2006/main" count="98" uniqueCount="34">
  <si>
    <t>C</t>
  </si>
  <si>
    <t>molec/C</t>
  </si>
  <si>
    <t>molecules/s</t>
  </si>
  <si>
    <t>Av#</t>
  </si>
  <si>
    <t>Leak Rate</t>
  </si>
  <si>
    <t>Gas Const</t>
  </si>
  <si>
    <t>Temp</t>
  </si>
  <si>
    <t>TorrL/s</t>
  </si>
  <si>
    <t>TorrL/molK</t>
  </si>
  <si>
    <t>K</t>
  </si>
  <si>
    <t>mol/s</t>
  </si>
  <si>
    <t>n</t>
  </si>
  <si>
    <t>Integrated Signal</t>
  </si>
  <si>
    <t>k (new)</t>
  </si>
  <si>
    <t>D2 current (new)</t>
  </si>
  <si>
    <t>D2 current (old)</t>
  </si>
  <si>
    <t>A</t>
  </si>
  <si>
    <t>D2 entering chamber</t>
  </si>
  <si>
    <t>k (old)</t>
  </si>
  <si>
    <t>D2 molecules</t>
  </si>
  <si>
    <t>TPD</t>
  </si>
  <si>
    <t>10 K</t>
  </si>
  <si>
    <t>40 K</t>
  </si>
  <si>
    <t xml:space="preserve">80 K </t>
  </si>
  <si>
    <t>120 K</t>
  </si>
  <si>
    <t>60 s / K</t>
  </si>
  <si>
    <t>AK</t>
  </si>
  <si>
    <t xml:space="preserve">200 K </t>
  </si>
  <si>
    <t>Temp (K)</t>
  </si>
  <si>
    <t># Molec</t>
  </si>
  <si>
    <t xml:space="preserve"> </t>
  </si>
  <si>
    <t>250 K</t>
  </si>
  <si>
    <t>Laser Experiment</t>
  </si>
  <si>
    <t>Laser Shots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</si>
</sst>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E+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15">
    <xf numFmtId="0" fontId="0" fillId="0" borderId="0" xfId="0"/>
    <xf numFmtId="11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0" fontId="0" fillId="0" borderId="0" xfId="0" applyNumberFormat="1"/>
    <xf numFmtId="11" fontId="2" fillId="2" borderId="1" xfId="2" applyNumberFormat="1"/>
    <xf numFmtId="10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  <xf numFmtId="11" fontId="0" fillId="0" borderId="0" xfId="0" applyNumberFormat="1"/>
  </cellXfs>
  <cellStyles count="3">
    <cellStyle name="Normal" xfId="0" builtinId="0"/>
    <cellStyle name="Output" xfId="2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'Sheet1 (2)'!$B$20:$B$26</c:f>
              <c:numCache>
                <c:formatCode>0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</c:numCache>
            </c:numRef>
          </c:xVal>
          <c:yVal>
            <c:numRef>
              <c:f>'Sheet1 (2)'!$C$20:$C$26</c:f>
              <c:numCache>
                <c:formatCode>0.00E+00</c:formatCode>
                <c:ptCount val="7"/>
                <c:pt idx="0">
                  <c:v>9006247604241464</c:v>
                </c:pt>
                <c:pt idx="1">
                  <c:v>5155478060127293</c:v>
                </c:pt>
                <c:pt idx="2">
                  <c:v>2679059248508325</c:v>
                </c:pt>
                <c:pt idx="3">
                  <c:v>1297139293378438.7</c:v>
                </c:pt>
                <c:pt idx="4">
                  <c:v>497163721023556.37</c:v>
                </c:pt>
                <c:pt idx="5">
                  <c:v>195000000000000</c:v>
                </c:pt>
                <c:pt idx="6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20896"/>
        <c:axId val="206856192"/>
      </c:scatterChart>
      <c:valAx>
        <c:axId val="269720896"/>
        <c:scaling>
          <c:orientation val="minMax"/>
          <c:max val="300"/>
        </c:scaling>
        <c:delete val="0"/>
        <c:axPos val="b"/>
        <c:numFmt formatCode="0" sourceLinked="1"/>
        <c:majorTickMark val="out"/>
        <c:minorTickMark val="none"/>
        <c:tickLblPos val="nextTo"/>
        <c:crossAx val="206856192"/>
        <c:crosses val="autoZero"/>
        <c:crossBetween val="midCat"/>
      </c:valAx>
      <c:valAx>
        <c:axId val="20685619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69720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Sheet1!$B$20:$B$26</c:f>
              <c:numCache>
                <c:formatCode>0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80</c:v>
                </c:pt>
                <c:pt idx="3">
                  <c:v>120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</c:numCache>
            </c:numRef>
          </c:xVal>
          <c:yVal>
            <c:numRef>
              <c:f>Sheet1!$C$20:$C$26</c:f>
              <c:numCache>
                <c:formatCode>0.00E+00</c:formatCode>
                <c:ptCount val="7"/>
                <c:pt idx="0">
                  <c:v>1.4918347306228818E+16</c:v>
                </c:pt>
                <c:pt idx="1">
                  <c:v>9764834023040742</c:v>
                </c:pt>
                <c:pt idx="2">
                  <c:v>4455104868456026</c:v>
                </c:pt>
                <c:pt idx="3">
                  <c:v>2001817815938368.5</c:v>
                </c:pt>
                <c:pt idx="4">
                  <c:v>762827330771901.87</c:v>
                </c:pt>
                <c:pt idx="5">
                  <c:v>195000000000000</c:v>
                </c:pt>
                <c:pt idx="6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376576"/>
        <c:axId val="228377728"/>
      </c:scatterChart>
      <c:valAx>
        <c:axId val="228376576"/>
        <c:scaling>
          <c:orientation val="minMax"/>
          <c:max val="300"/>
        </c:scaling>
        <c:delete val="0"/>
        <c:axPos val="b"/>
        <c:numFmt formatCode="0" sourceLinked="1"/>
        <c:majorTickMark val="out"/>
        <c:minorTickMark val="none"/>
        <c:tickLblPos val="nextTo"/>
        <c:crossAx val="228377728"/>
        <c:crosses val="autoZero"/>
        <c:crossBetween val="midCat"/>
      </c:valAx>
      <c:valAx>
        <c:axId val="22837772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28376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19</xdr:row>
      <xdr:rowOff>138112</xdr:rowOff>
    </xdr:from>
    <xdr:to>
      <xdr:col>14</xdr:col>
      <xdr:colOff>128587</xdr:colOff>
      <xdr:row>34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19</xdr:row>
      <xdr:rowOff>138112</xdr:rowOff>
    </xdr:from>
    <xdr:to>
      <xdr:col>14</xdr:col>
      <xdr:colOff>128587</xdr:colOff>
      <xdr:row>34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workbookViewId="0">
      <selection activeCell="F25" sqref="F25"/>
    </sheetView>
  </sheetViews>
  <sheetFormatPr defaultRowHeight="15" x14ac:dyDescent="0.25"/>
  <cols>
    <col min="1" max="1" width="19.42578125" customWidth="1"/>
    <col min="2" max="2" width="12.7109375" customWidth="1"/>
    <col min="3" max="3" width="12" customWidth="1"/>
    <col min="4" max="4" width="10.5703125" customWidth="1"/>
    <col min="5" max="5" width="9.7109375" bestFit="1" customWidth="1"/>
    <col min="14" max="14" width="10.85546875" customWidth="1"/>
  </cols>
  <sheetData>
    <row r="1" spans="1:16" x14ac:dyDescent="0.25">
      <c r="A1" t="s">
        <v>3</v>
      </c>
      <c r="B1" s="1">
        <v>6.0220000000000003E+23</v>
      </c>
    </row>
    <row r="2" spans="1:16" x14ac:dyDescent="0.25">
      <c r="A2" t="s">
        <v>4</v>
      </c>
      <c r="B2" s="1">
        <v>1.1200000000000001E-6</v>
      </c>
      <c r="C2" t="s">
        <v>7</v>
      </c>
      <c r="D2" s="1">
        <v>2.9999999999999997E-8</v>
      </c>
    </row>
    <row r="3" spans="1:16" x14ac:dyDescent="0.25">
      <c r="A3" t="s">
        <v>5</v>
      </c>
      <c r="B3">
        <v>62.363</v>
      </c>
      <c r="C3" t="s">
        <v>8</v>
      </c>
    </row>
    <row r="4" spans="1:16" x14ac:dyDescent="0.25">
      <c r="A4" t="s">
        <v>6</v>
      </c>
      <c r="B4">
        <v>297</v>
      </c>
      <c r="C4" t="s">
        <v>9</v>
      </c>
    </row>
    <row r="5" spans="1:16" x14ac:dyDescent="0.25">
      <c r="A5" t="s">
        <v>11</v>
      </c>
      <c r="B5" s="1">
        <f>B2/(B3*B4)</f>
        <v>6.0469248930355682E-11</v>
      </c>
      <c r="C5" t="s">
        <v>10</v>
      </c>
      <c r="D5" s="10">
        <f>D2/B2*B5</f>
        <v>1.6197120249202412E-12</v>
      </c>
    </row>
    <row r="6" spans="1:16" x14ac:dyDescent="0.25">
      <c r="A6" t="s">
        <v>17</v>
      </c>
      <c r="B6" s="1">
        <f>B5*B1</f>
        <v>36414581705860.195</v>
      </c>
      <c r="C6" t="s">
        <v>2</v>
      </c>
      <c r="D6" s="10">
        <f>D5/B5*B6</f>
        <v>975390581406.96936</v>
      </c>
    </row>
    <row r="7" spans="1:16" x14ac:dyDescent="0.25">
      <c r="A7" t="s">
        <v>14</v>
      </c>
      <c r="B7" s="1">
        <v>4.0699999999999998E-7</v>
      </c>
      <c r="C7" t="s">
        <v>16</v>
      </c>
      <c r="D7" s="11">
        <v>2.0000000000000001E-9</v>
      </c>
    </row>
    <row r="8" spans="1:16" x14ac:dyDescent="0.25">
      <c r="A8" t="s">
        <v>15</v>
      </c>
      <c r="B8" s="1">
        <v>8.9500000000000001E-7</v>
      </c>
      <c r="C8" t="s">
        <v>16</v>
      </c>
    </row>
    <row r="10" spans="1:16" x14ac:dyDescent="0.25">
      <c r="A10" t="s">
        <v>13</v>
      </c>
      <c r="B10" s="1">
        <f>B6/B7</f>
        <v>8.9470716722015224E+19</v>
      </c>
      <c r="C10" t="s">
        <v>1</v>
      </c>
      <c r="D10" s="11">
        <f>SQRT((D6/B6)^2+(D7/B7)^2)*B10</f>
        <v>2.4365324477204157E+18</v>
      </c>
      <c r="F10" s="12">
        <f>D10/B10</f>
        <v>2.7232736441473938E-2</v>
      </c>
    </row>
    <row r="11" spans="1:16" x14ac:dyDescent="0.25">
      <c r="A11" t="s">
        <v>18</v>
      </c>
      <c r="B11" s="1">
        <f>B6/B8</f>
        <v>4.0686683470234853E+19</v>
      </c>
      <c r="C11" t="s">
        <v>1</v>
      </c>
    </row>
    <row r="13" spans="1:16" x14ac:dyDescent="0.25">
      <c r="B13" s="13" t="s">
        <v>20</v>
      </c>
      <c r="C13" s="13"/>
      <c r="D13" s="13"/>
      <c r="E13" s="13"/>
      <c r="F13" s="13"/>
      <c r="G13" s="13"/>
      <c r="H13" s="13"/>
      <c r="I13" s="13"/>
    </row>
    <row r="14" spans="1:16" x14ac:dyDescent="0.25">
      <c r="B14" s="2" t="s">
        <v>21</v>
      </c>
      <c r="D14" s="2" t="s">
        <v>22</v>
      </c>
      <c r="F14" t="s">
        <v>23</v>
      </c>
      <c r="H14" t="s">
        <v>24</v>
      </c>
      <c r="J14" t="s">
        <v>27</v>
      </c>
      <c r="L14" t="s">
        <v>31</v>
      </c>
      <c r="N14" t="s">
        <v>32</v>
      </c>
    </row>
    <row r="15" spans="1:16" x14ac:dyDescent="0.25">
      <c r="A15" t="s">
        <v>12</v>
      </c>
      <c r="B15" s="14">
        <v>1.67769E-6</v>
      </c>
      <c r="C15" t="s">
        <v>26</v>
      </c>
      <c r="D15" s="14">
        <v>9.6036600000000006E-7</v>
      </c>
      <c r="E15" t="s">
        <v>26</v>
      </c>
      <c r="F15" s="14">
        <v>4.9905699999999999E-7</v>
      </c>
      <c r="G15" t="s">
        <v>26</v>
      </c>
      <c r="H15" s="14">
        <v>2.4163199999999998E-7</v>
      </c>
      <c r="I15" t="s">
        <v>26</v>
      </c>
      <c r="J15" s="14">
        <v>9.2611999999999996E-8</v>
      </c>
      <c r="K15" t="s">
        <v>26</v>
      </c>
      <c r="L15" s="14">
        <v>1.8432299999999999E-8</v>
      </c>
      <c r="M15" t="s">
        <v>26</v>
      </c>
      <c r="N15" s="1" t="s">
        <v>33</v>
      </c>
      <c r="O15" t="s">
        <v>20</v>
      </c>
    </row>
    <row r="16" spans="1:16" x14ac:dyDescent="0.25">
      <c r="A16" t="s">
        <v>25</v>
      </c>
      <c r="B16" s="1">
        <f>B15*60</f>
        <v>1.006614E-4</v>
      </c>
      <c r="C16" t="s">
        <v>0</v>
      </c>
      <c r="D16" s="1">
        <f>D15*60</f>
        <v>5.7621960000000002E-5</v>
      </c>
      <c r="E16" t="s">
        <v>0</v>
      </c>
      <c r="F16" s="1">
        <f>F15*60</f>
        <v>2.994342E-5</v>
      </c>
      <c r="G16" t="s">
        <v>0</v>
      </c>
      <c r="H16" s="1">
        <f>H15*60</f>
        <v>1.4497919999999999E-5</v>
      </c>
      <c r="I16" t="s">
        <v>0</v>
      </c>
      <c r="J16" s="1">
        <f>J15*60</f>
        <v>5.5567199999999994E-6</v>
      </c>
      <c r="K16" t="s">
        <v>0</v>
      </c>
      <c r="L16" s="1">
        <f>L15*60</f>
        <v>1.1059379999999999E-6</v>
      </c>
      <c r="M16" t="s">
        <v>0</v>
      </c>
      <c r="N16" s="1">
        <v>6.1167999999999997E-4</v>
      </c>
      <c r="O16" s="1">
        <v>9.7733000000000001E-6</v>
      </c>
      <c r="P16" t="s">
        <v>0</v>
      </c>
    </row>
    <row r="17" spans="1:19" x14ac:dyDescent="0.25">
      <c r="A17" t="s">
        <v>19</v>
      </c>
      <c r="B17" s="1">
        <f>B16*B10</f>
        <v>9006247604241464</v>
      </c>
      <c r="D17" s="1">
        <f>D16*B10</f>
        <v>5155478060127293</v>
      </c>
      <c r="F17" s="1">
        <f>F16*B10</f>
        <v>2679059248508325</v>
      </c>
      <c r="H17" s="1">
        <f>H16*B10</f>
        <v>1297139293378438.7</v>
      </c>
      <c r="J17" s="1">
        <f>J16*B10</f>
        <v>497163721023556.37</v>
      </c>
      <c r="L17" s="1">
        <f>L16*B10</f>
        <v>98949065510112.062</v>
      </c>
      <c r="N17" s="1">
        <f>N16*B10</f>
        <v>5.4727448004522272E+16</v>
      </c>
      <c r="O17" s="1">
        <f>O16*B10</f>
        <v>874424155739271.37</v>
      </c>
      <c r="P17" s="7">
        <f>N17+O17</f>
        <v>5.5601872160261544E+16</v>
      </c>
    </row>
    <row r="19" spans="1:19" x14ac:dyDescent="0.25">
      <c r="B19" s="4" t="s">
        <v>28</v>
      </c>
      <c r="C19" s="9" t="s">
        <v>29</v>
      </c>
      <c r="E19" s="1"/>
      <c r="O19" s="8">
        <f>O17/B17</f>
        <v>9.7090841176458886E-2</v>
      </c>
      <c r="P19" s="1">
        <f>P17/B17</f>
        <v>6.1737001472262447</v>
      </c>
    </row>
    <row r="20" spans="1:19" x14ac:dyDescent="0.25">
      <c r="B20" s="5">
        <v>10</v>
      </c>
      <c r="C20" s="4">
        <f>B17</f>
        <v>9006247604241464</v>
      </c>
      <c r="D20" s="1">
        <v>6E+17</v>
      </c>
      <c r="E20" s="6">
        <f>C20/D20</f>
        <v>1.5010412673735773E-2</v>
      </c>
      <c r="F20" s="1">
        <f>C20*0.05</f>
        <v>450312380212073.25</v>
      </c>
    </row>
    <row r="21" spans="1:19" x14ac:dyDescent="0.25">
      <c r="B21" s="5">
        <v>40</v>
      </c>
      <c r="C21" s="4">
        <f>D17</f>
        <v>5155478060127293</v>
      </c>
      <c r="D21" s="1">
        <v>6E+17</v>
      </c>
      <c r="E21" s="6">
        <f t="shared" ref="E21:E25" si="0">C21/D21</f>
        <v>8.5924634335454875E-3</v>
      </c>
      <c r="F21" s="1">
        <f>C21*0.07</f>
        <v>360883464208910.56</v>
      </c>
    </row>
    <row r="22" spans="1:19" x14ac:dyDescent="0.25">
      <c r="B22" s="5">
        <v>80</v>
      </c>
      <c r="C22" s="4">
        <f>F17</f>
        <v>2679059248508325</v>
      </c>
      <c r="D22" s="1">
        <v>6E+17</v>
      </c>
      <c r="E22" s="6">
        <f t="shared" si="0"/>
        <v>4.4650987475138753E-3</v>
      </c>
      <c r="F22" s="1">
        <f>C22*0.15</f>
        <v>401858887276248.75</v>
      </c>
    </row>
    <row r="23" spans="1:19" x14ac:dyDescent="0.25">
      <c r="B23" s="5">
        <v>120</v>
      </c>
      <c r="C23" s="4">
        <f>H17</f>
        <v>1297139293378438.7</v>
      </c>
      <c r="D23" s="1">
        <v>6E+17</v>
      </c>
      <c r="E23" s="6">
        <f t="shared" si="0"/>
        <v>2.1618988222973979E-3</v>
      </c>
      <c r="F23" s="1">
        <f>C23*0.21</f>
        <v>272399251609472.12</v>
      </c>
    </row>
    <row r="24" spans="1:19" x14ac:dyDescent="0.25">
      <c r="B24" s="5">
        <v>200</v>
      </c>
      <c r="C24" s="4">
        <f>J17</f>
        <v>497163721023556.37</v>
      </c>
      <c r="D24" s="1">
        <v>6E+17</v>
      </c>
      <c r="E24" s="6">
        <f t="shared" si="0"/>
        <v>8.2860620170592731E-4</v>
      </c>
      <c r="F24" s="1">
        <f>C24*0.27</f>
        <v>134234204676360.23</v>
      </c>
    </row>
    <row r="25" spans="1:19" x14ac:dyDescent="0.25">
      <c r="B25" s="5">
        <v>250</v>
      </c>
      <c r="C25" s="4">
        <v>195000000000000</v>
      </c>
      <c r="D25" s="1">
        <v>6E+17</v>
      </c>
      <c r="E25" s="6">
        <f t="shared" si="0"/>
        <v>3.2499999999999999E-4</v>
      </c>
      <c r="F25" s="1">
        <f>C25*0.32</f>
        <v>62400000000000</v>
      </c>
      <c r="S25" t="s">
        <v>30</v>
      </c>
    </row>
    <row r="26" spans="1:19" x14ac:dyDescent="0.25">
      <c r="B26" s="5">
        <v>300</v>
      </c>
      <c r="C26" s="9">
        <v>0</v>
      </c>
    </row>
    <row r="36" spans="16:16" x14ac:dyDescent="0.25">
      <c r="P36" t="s">
        <v>30</v>
      </c>
    </row>
  </sheetData>
  <mergeCells count="1">
    <mergeCell ref="B13:I13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O17" sqref="O17"/>
    </sheetView>
  </sheetViews>
  <sheetFormatPr defaultRowHeight="15" x14ac:dyDescent="0.25"/>
  <cols>
    <col min="1" max="1" width="19.42578125" customWidth="1"/>
    <col min="2" max="2" width="12.7109375" customWidth="1"/>
    <col min="3" max="3" width="12" customWidth="1"/>
    <col min="4" max="4" width="10.5703125" customWidth="1"/>
    <col min="5" max="5" width="9.7109375" bestFit="1" customWidth="1"/>
    <col min="14" max="14" width="10.85546875" customWidth="1"/>
  </cols>
  <sheetData>
    <row r="1" spans="1:16" x14ac:dyDescent="0.25">
      <c r="A1" t="s">
        <v>3</v>
      </c>
      <c r="B1" s="1">
        <v>6.0220000000000003E+23</v>
      </c>
    </row>
    <row r="2" spans="1:16" x14ac:dyDescent="0.25">
      <c r="A2" t="s">
        <v>4</v>
      </c>
      <c r="B2" s="1">
        <v>1.1200000000000001E-6</v>
      </c>
      <c r="C2" t="s">
        <v>7</v>
      </c>
      <c r="D2" s="1">
        <v>2.9999999999999997E-8</v>
      </c>
    </row>
    <row r="3" spans="1:16" x14ac:dyDescent="0.25">
      <c r="A3" t="s">
        <v>5</v>
      </c>
      <c r="B3">
        <v>62.363</v>
      </c>
      <c r="C3" t="s">
        <v>8</v>
      </c>
    </row>
    <row r="4" spans="1:16" x14ac:dyDescent="0.25">
      <c r="A4" t="s">
        <v>6</v>
      </c>
      <c r="B4">
        <v>297</v>
      </c>
      <c r="C4" t="s">
        <v>9</v>
      </c>
    </row>
    <row r="5" spans="1:16" x14ac:dyDescent="0.25">
      <c r="A5" t="s">
        <v>11</v>
      </c>
      <c r="B5" s="1">
        <f>B2/(B3*B4)</f>
        <v>6.0469248930355682E-11</v>
      </c>
      <c r="C5" t="s">
        <v>10</v>
      </c>
      <c r="D5" s="10">
        <f>D2/B2*B5</f>
        <v>1.6197120249202412E-12</v>
      </c>
    </row>
    <row r="6" spans="1:16" x14ac:dyDescent="0.25">
      <c r="A6" t="s">
        <v>17</v>
      </c>
      <c r="B6" s="1">
        <f>B5*B1</f>
        <v>36414581705860.195</v>
      </c>
      <c r="C6" t="s">
        <v>2</v>
      </c>
      <c r="D6" s="10">
        <f>D5/B5*B6</f>
        <v>975390581406.96936</v>
      </c>
    </row>
    <row r="7" spans="1:16" x14ac:dyDescent="0.25">
      <c r="A7" t="s">
        <v>14</v>
      </c>
      <c r="B7" s="1">
        <v>4.0699999999999998E-7</v>
      </c>
      <c r="C7" t="s">
        <v>16</v>
      </c>
      <c r="D7" s="11">
        <v>2.0000000000000001E-9</v>
      </c>
    </row>
    <row r="8" spans="1:16" x14ac:dyDescent="0.25">
      <c r="A8" t="s">
        <v>15</v>
      </c>
      <c r="B8" s="1">
        <v>8.9500000000000001E-7</v>
      </c>
      <c r="C8" t="s">
        <v>16</v>
      </c>
    </row>
    <row r="10" spans="1:16" x14ac:dyDescent="0.25">
      <c r="A10" t="s">
        <v>13</v>
      </c>
      <c r="B10" s="1">
        <f>B6/B7</f>
        <v>8.9470716722015224E+19</v>
      </c>
      <c r="C10" t="s">
        <v>1</v>
      </c>
      <c r="D10" s="11">
        <f>SQRT((D6/B6)^2+(D7/B7)^2)*B10</f>
        <v>2.4365324477204157E+18</v>
      </c>
      <c r="F10" s="12">
        <f>D10/B10</f>
        <v>2.7232736441473938E-2</v>
      </c>
    </row>
    <row r="11" spans="1:16" x14ac:dyDescent="0.25">
      <c r="A11" t="s">
        <v>18</v>
      </c>
      <c r="B11" s="1">
        <f>B6/B8</f>
        <v>4.0686683470234853E+19</v>
      </c>
      <c r="C11" t="s">
        <v>1</v>
      </c>
    </row>
    <row r="13" spans="1:16" x14ac:dyDescent="0.25">
      <c r="B13" s="13" t="s">
        <v>20</v>
      </c>
      <c r="C13" s="13"/>
      <c r="D13" s="13"/>
      <c r="E13" s="13"/>
      <c r="F13" s="13"/>
      <c r="G13" s="13"/>
      <c r="H13" s="13"/>
      <c r="I13" s="13"/>
    </row>
    <row r="14" spans="1:16" x14ac:dyDescent="0.25">
      <c r="B14" s="2" t="s">
        <v>21</v>
      </c>
      <c r="D14" s="2" t="s">
        <v>22</v>
      </c>
      <c r="F14" t="s">
        <v>23</v>
      </c>
      <c r="H14" t="s">
        <v>24</v>
      </c>
      <c r="J14" t="s">
        <v>27</v>
      </c>
      <c r="L14" t="s">
        <v>31</v>
      </c>
      <c r="N14" t="s">
        <v>32</v>
      </c>
    </row>
    <row r="15" spans="1:16" x14ac:dyDescent="0.25">
      <c r="A15" t="s">
        <v>12</v>
      </c>
      <c r="B15" s="1">
        <v>2.779E-6</v>
      </c>
      <c r="C15" t="s">
        <v>26</v>
      </c>
      <c r="D15" s="1">
        <v>1.8190000000000001E-6</v>
      </c>
      <c r="E15" t="s">
        <v>26</v>
      </c>
      <c r="F15" s="1">
        <v>8.2989999999999999E-7</v>
      </c>
      <c r="G15" t="s">
        <v>26</v>
      </c>
      <c r="H15" s="1">
        <v>3.7290000000000001E-7</v>
      </c>
      <c r="I15" t="s">
        <v>26</v>
      </c>
      <c r="J15" s="1">
        <v>1.4210000000000001E-7</v>
      </c>
      <c r="K15" t="s">
        <v>26</v>
      </c>
      <c r="L15" s="1">
        <v>3.4130000000000002E-8</v>
      </c>
      <c r="M15" t="s">
        <v>26</v>
      </c>
      <c r="N15" s="1" t="s">
        <v>33</v>
      </c>
      <c r="O15" t="s">
        <v>20</v>
      </c>
    </row>
    <row r="16" spans="1:16" x14ac:dyDescent="0.25">
      <c r="A16" t="s">
        <v>25</v>
      </c>
      <c r="B16" s="1">
        <f>B15*60</f>
        <v>1.6673999999999999E-4</v>
      </c>
      <c r="C16" t="s">
        <v>0</v>
      </c>
      <c r="D16" s="1">
        <f>D15*60</f>
        <v>1.0914E-4</v>
      </c>
      <c r="E16" t="s">
        <v>0</v>
      </c>
      <c r="F16" s="1">
        <f>F15*60</f>
        <v>4.9793999999999998E-5</v>
      </c>
      <c r="G16" t="s">
        <v>0</v>
      </c>
      <c r="H16" s="1">
        <f>H15*60</f>
        <v>2.2374E-5</v>
      </c>
      <c r="I16" t="s">
        <v>0</v>
      </c>
      <c r="J16" s="1">
        <f>J15*60</f>
        <v>8.526000000000001E-6</v>
      </c>
      <c r="K16" t="s">
        <v>0</v>
      </c>
      <c r="L16" s="1">
        <f>L15*60</f>
        <v>2.0478000000000001E-6</v>
      </c>
      <c r="M16" t="s">
        <v>0</v>
      </c>
      <c r="N16" s="1">
        <v>6.1167999999999997E-4</v>
      </c>
      <c r="O16" s="1">
        <v>9.7733000000000001E-6</v>
      </c>
      <c r="P16" t="s">
        <v>0</v>
      </c>
    </row>
    <row r="17" spans="1:19" x14ac:dyDescent="0.25">
      <c r="A17" t="s">
        <v>19</v>
      </c>
      <c r="B17" s="1">
        <f>B16*B10</f>
        <v>1.4918347306228818E+16</v>
      </c>
      <c r="D17" s="1">
        <f>D16*B10</f>
        <v>9764834023040742</v>
      </c>
      <c r="F17" s="1">
        <f>F16*B10</f>
        <v>4455104868456026</v>
      </c>
      <c r="H17" s="1">
        <f>H16*B10</f>
        <v>2001817815938368.5</v>
      </c>
      <c r="J17" s="1">
        <f>J16*B10</f>
        <v>762827330771901.87</v>
      </c>
      <c r="L17" s="1">
        <f>L16*B10</f>
        <v>183218133703342.78</v>
      </c>
      <c r="N17" s="1">
        <f>N16*B10</f>
        <v>5.4727448004522272E+16</v>
      </c>
      <c r="O17" s="1">
        <f>O16*B10</f>
        <v>874424155739271.37</v>
      </c>
      <c r="P17" s="7">
        <f>N17+O17</f>
        <v>5.5601872160261544E+16</v>
      </c>
    </row>
    <row r="19" spans="1:19" x14ac:dyDescent="0.25">
      <c r="B19" s="4" t="s">
        <v>28</v>
      </c>
      <c r="C19" s="3" t="s">
        <v>29</v>
      </c>
      <c r="E19" s="1"/>
      <c r="O19" s="8">
        <f>O17/B17</f>
        <v>5.8614009835672304E-2</v>
      </c>
      <c r="P19" s="1">
        <f>P17/B17</f>
        <v>3.7270798848506659</v>
      </c>
    </row>
    <row r="20" spans="1:19" x14ac:dyDescent="0.25">
      <c r="B20" s="5">
        <v>10</v>
      </c>
      <c r="C20" s="4">
        <f>B17</f>
        <v>1.4918347306228818E+16</v>
      </c>
      <c r="D20" s="1">
        <v>6E+17</v>
      </c>
      <c r="E20" s="6">
        <f>C20/D20</f>
        <v>2.4863912177048031E-2</v>
      </c>
      <c r="F20" s="1">
        <f>C20*0.05</f>
        <v>745917365311441</v>
      </c>
    </row>
    <row r="21" spans="1:19" x14ac:dyDescent="0.25">
      <c r="B21" s="5">
        <v>40</v>
      </c>
      <c r="C21" s="4">
        <f>D17</f>
        <v>9764834023040742</v>
      </c>
      <c r="D21" s="1">
        <v>6E+17</v>
      </c>
      <c r="E21" s="6">
        <f t="shared" ref="E21:E25" si="0">C21/D21</f>
        <v>1.6274723371734572E-2</v>
      </c>
      <c r="F21" s="1">
        <f>C21*0.07</f>
        <v>683538381612852</v>
      </c>
    </row>
    <row r="22" spans="1:19" x14ac:dyDescent="0.25">
      <c r="B22" s="5">
        <v>80</v>
      </c>
      <c r="C22" s="4">
        <f>F17</f>
        <v>4455104868456026</v>
      </c>
      <c r="D22" s="1">
        <v>6E+17</v>
      </c>
      <c r="E22" s="6">
        <f t="shared" si="0"/>
        <v>7.4251747807600431E-3</v>
      </c>
      <c r="F22" s="1">
        <f>C22*0.15</f>
        <v>668265730268403.87</v>
      </c>
    </row>
    <row r="23" spans="1:19" x14ac:dyDescent="0.25">
      <c r="B23" s="5">
        <v>120</v>
      </c>
      <c r="C23" s="4">
        <f>H17</f>
        <v>2001817815938368.5</v>
      </c>
      <c r="D23" s="1">
        <v>6E+17</v>
      </c>
      <c r="E23" s="6">
        <f t="shared" si="0"/>
        <v>3.3363630265639474E-3</v>
      </c>
      <c r="F23" s="1">
        <f>C23*0.21</f>
        <v>420381741347057.37</v>
      </c>
    </row>
    <row r="24" spans="1:19" x14ac:dyDescent="0.25">
      <c r="B24" s="5">
        <v>200</v>
      </c>
      <c r="C24" s="4">
        <f>J17</f>
        <v>762827330771901.87</v>
      </c>
      <c r="D24" s="1">
        <v>6E+17</v>
      </c>
      <c r="E24" s="6">
        <f t="shared" si="0"/>
        <v>1.2713788846198365E-3</v>
      </c>
      <c r="F24" s="1">
        <f>C24*0.27</f>
        <v>205963379308413.53</v>
      </c>
    </row>
    <row r="25" spans="1:19" x14ac:dyDescent="0.25">
      <c r="B25" s="5">
        <v>250</v>
      </c>
      <c r="C25" s="4">
        <v>195000000000000</v>
      </c>
      <c r="D25" s="1">
        <v>6E+17</v>
      </c>
      <c r="E25" s="6">
        <f t="shared" si="0"/>
        <v>3.2499999999999999E-4</v>
      </c>
      <c r="F25" s="1">
        <f>C25*0.32</f>
        <v>62400000000000</v>
      </c>
      <c r="S25" t="s">
        <v>30</v>
      </c>
    </row>
    <row r="26" spans="1:19" x14ac:dyDescent="0.25">
      <c r="B26" s="5">
        <v>300</v>
      </c>
      <c r="C26" s="3">
        <v>0</v>
      </c>
    </row>
    <row r="36" spans="16:16" x14ac:dyDescent="0.25">
      <c r="P36" t="s">
        <v>30</v>
      </c>
    </row>
  </sheetData>
  <mergeCells count="1">
    <mergeCell ref="B13:I13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Parker Crandall</dc:creator>
  <cp:lastModifiedBy>Parker Crandall</cp:lastModifiedBy>
  <dcterms:created xsi:type="dcterms:W3CDTF">2017-10-12T22:02:57Z</dcterms:created>
  <dcterms:modified xsi:type="dcterms:W3CDTF">2018-03-24T02:33:32Z</dcterms:modified>
</cp:coreProperties>
</file>