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primary" sheetId="3" r:id="rId3"/>
  </sheets>
  <calcPr calcId="145621"/>
</workbook>
</file>

<file path=xl/calcChain.xml><?xml version="1.0" encoding="utf-8"?>
<calcChain xmlns="http://schemas.openxmlformats.org/spreadsheetml/2006/main">
  <c r="B3" i="1" l="1"/>
  <c r="E2" i="1"/>
  <c r="C2" i="1"/>
  <c r="L8" i="1"/>
  <c r="L11" i="1"/>
  <c r="C22" i="1"/>
  <c r="D23" i="1"/>
  <c r="F25" i="1"/>
  <c r="B26" i="1" s="1"/>
  <c r="B28" i="1" s="1"/>
  <c r="G25" i="1"/>
  <c r="D26" i="1" s="1"/>
  <c r="E22" i="1"/>
  <c r="E16" i="1"/>
  <c r="E17" i="1" s="1"/>
  <c r="B16" i="1"/>
  <c r="B17" i="1" s="1"/>
  <c r="B19" i="1" s="1"/>
  <c r="B22" i="3"/>
  <c r="B23" i="3"/>
  <c r="A22" i="3"/>
  <c r="A23" i="3"/>
  <c r="D3" i="1"/>
  <c r="G2" i="2"/>
  <c r="E2" i="2"/>
  <c r="B3" i="2"/>
  <c r="D3" i="2"/>
  <c r="B7" i="2" s="1"/>
  <c r="D7" i="2" s="1"/>
  <c r="F5" i="2"/>
  <c r="B6" i="2" s="1"/>
  <c r="G5" i="2"/>
  <c r="D6" i="2"/>
  <c r="F5" i="1"/>
  <c r="B6" i="1" s="1"/>
  <c r="G5" i="1"/>
  <c r="D6" i="1" s="1"/>
  <c r="B8" i="1" l="1"/>
  <c r="B7" i="1"/>
  <c r="D7" i="1" s="1"/>
  <c r="H18" i="1"/>
  <c r="H19" i="1"/>
  <c r="B27" i="1"/>
  <c r="D27" i="1" s="1"/>
  <c r="B8" i="2"/>
</calcChain>
</file>

<file path=xl/sharedStrings.xml><?xml version="1.0" encoding="utf-8"?>
<sst xmlns="http://schemas.openxmlformats.org/spreadsheetml/2006/main" count="53" uniqueCount="29">
  <si>
    <t>=</t>
  </si>
  <si>
    <t>H</t>
  </si>
  <si>
    <t>mass</t>
  </si>
  <si>
    <t>Vt</t>
  </si>
  <si>
    <t>f1</t>
  </si>
  <si>
    <t>f2</t>
  </si>
  <si>
    <t>S</t>
  </si>
  <si>
    <t>f=sqrt((s*s+8)/(s*s+4))</t>
  </si>
  <si>
    <t>Vp</t>
  </si>
  <si>
    <t>Vp=Vt*f</t>
  </si>
  <si>
    <t>CM(degree)</t>
  </si>
  <si>
    <t>Ec (joule)</t>
  </si>
  <si>
    <t>C7D7</t>
    <phoneticPr fontId="4" type="noConversion"/>
  </si>
  <si>
    <t>O2</t>
    <phoneticPr fontId="4" type="noConversion"/>
  </si>
  <si>
    <t>C7D7O</t>
    <phoneticPr fontId="4" type="noConversion"/>
  </si>
  <si>
    <t>O</t>
    <phoneticPr fontId="3" type="noConversion"/>
  </si>
  <si>
    <t>C</t>
    <phoneticPr fontId="4" type="noConversion"/>
  </si>
  <si>
    <t>CSiH3</t>
    <phoneticPr fontId="3" type="noConversion"/>
  </si>
  <si>
    <t>Primary source</t>
  </si>
  <si>
    <t>secondary source</t>
  </si>
  <si>
    <t>skimmer to int. region</t>
  </si>
  <si>
    <t>PV to skimmer</t>
  </si>
  <si>
    <t>SiD4</t>
    <phoneticPr fontId="3" type="noConversion"/>
  </si>
  <si>
    <t>CH4</t>
    <phoneticPr fontId="3" type="noConversion"/>
  </si>
  <si>
    <t>Ne</t>
    <phoneticPr fontId="3" type="noConversion"/>
  </si>
  <si>
    <t>Si</t>
  </si>
  <si>
    <t>Si2H6</t>
  </si>
  <si>
    <t>Si3H4</t>
  </si>
  <si>
    <t>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</si>
</sst>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0"/>
      <name val="Arial"/>
      <family val="2"/>
    </font>
    <font>
      <sz val="9"/>
      <name val="宋体"/>
      <charset val="134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  <xf numFmtId="0" fontId="0" fillId="3" borderId="0" xfId="0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tabSelected="1" workbookViewId="0">
      <selection activeCell="B6" sqref="B6"/>
    </sheetView>
  </sheetViews>
  <sheetFormatPr defaultRowHeight="15"/>
  <cols>
    <col min="1" max="7" width="9.140625" style="2"/>
    <col min="14" max="14" width="13.42578125" customWidth="1"/>
  </cols>
  <sheetData>
    <row r="1" spans="1:16" s="1" customFormat="1">
      <c r="A1" s="6" t="s">
        <v>25</v>
      </c>
      <c r="C1" s="6" t="s">
        <v>26</v>
      </c>
      <c r="D1" s="1" t="s">
        <v>0</v>
      </c>
      <c r="E1" s="6" t="s">
        <v>27</v>
      </c>
      <c r="G1" s="1" t="s">
        <v>28</v>
      </c>
      <c r="I1" s="1" t="s">
        <v>7</v>
      </c>
      <c r="N1" s="5"/>
      <c r="O1" s="5"/>
      <c r="P1" s="5"/>
    </row>
    <row r="2" spans="1:16">
      <c r="A2" s="2">
        <v>28</v>
      </c>
      <c r="C2" s="2">
        <f>28*2+6</f>
        <v>62</v>
      </c>
      <c r="E2" s="2">
        <f>A2+C2-G2</f>
        <v>88</v>
      </c>
      <c r="G2" s="2">
        <v>2</v>
      </c>
      <c r="I2" t="s">
        <v>9</v>
      </c>
      <c r="N2" s="5"/>
      <c r="O2" s="5"/>
      <c r="P2" s="5"/>
    </row>
    <row r="3" spans="1:16">
      <c r="A3" s="2" t="s">
        <v>2</v>
      </c>
      <c r="B3" s="2">
        <f>A2</f>
        <v>28</v>
      </c>
      <c r="D3" s="2">
        <f>C2</f>
        <v>62</v>
      </c>
      <c r="N3" s="5"/>
      <c r="O3" s="5"/>
      <c r="P3" s="5"/>
    </row>
    <row r="4" spans="1:16">
      <c r="A4" s="2" t="s">
        <v>3</v>
      </c>
      <c r="B4" s="3">
        <v>1510</v>
      </c>
      <c r="D4" s="2">
        <v>775</v>
      </c>
      <c r="F4" s="2" t="s">
        <v>4</v>
      </c>
      <c r="G4" s="2" t="s">
        <v>5</v>
      </c>
      <c r="N4" s="5"/>
      <c r="O4" s="5"/>
      <c r="P4" s="5"/>
    </row>
    <row r="5" spans="1:16">
      <c r="A5" s="2" t="s">
        <v>6</v>
      </c>
      <c r="B5" s="2">
        <v>2.8</v>
      </c>
      <c r="D5" s="2">
        <v>7.8</v>
      </c>
      <c r="F5" s="2">
        <f>(B5+SQRT(B5*B5+4))/(B5 +SQRT(B5*B5+8))</f>
        <v>0.92049798868575272</v>
      </c>
      <c r="G5" s="2">
        <f>(D5+SQRT(D5*D5+4))/(D5 +SQRT(D5*D5+8))</f>
        <v>0.98480097280063128</v>
      </c>
      <c r="N5" s="5"/>
      <c r="O5" s="5"/>
      <c r="P5" s="5"/>
    </row>
    <row r="6" spans="1:16">
      <c r="A6" s="2" t="s">
        <v>8</v>
      </c>
      <c r="B6" s="2">
        <f>B4*F5</f>
        <v>1389.9519629154865</v>
      </c>
      <c r="D6" s="2">
        <f>D4*G5</f>
        <v>763.22075392048919</v>
      </c>
      <c r="L6">
        <v>38.299999999999997</v>
      </c>
      <c r="N6" s="5"/>
      <c r="O6" s="5"/>
      <c r="P6" s="5"/>
    </row>
    <row r="7" spans="1:16">
      <c r="A7" s="2" t="s">
        <v>10</v>
      </c>
      <c r="B7" s="2">
        <f>ATAN((D3*D6)/(B3*B6))*180/3.14</f>
        <v>50.589640978201132</v>
      </c>
      <c r="C7" s="2">
        <v>0.75</v>
      </c>
      <c r="D7" s="4">
        <f>B7+C7</f>
        <v>51.339640978201132</v>
      </c>
      <c r="L7">
        <v>56</v>
      </c>
      <c r="N7" s="5"/>
      <c r="O7" s="5"/>
      <c r="P7" s="5"/>
    </row>
    <row r="8" spans="1:16">
      <c r="A8" s="2" t="s">
        <v>11</v>
      </c>
      <c r="B8" s="2">
        <f>0.5*B3*D3*(B6*B6+D6*D6)/(B3+D3)/1000</f>
        <v>24250.689160834827</v>
      </c>
      <c r="L8">
        <f>L7-L6</f>
        <v>17.700000000000003</v>
      </c>
      <c r="N8" s="5"/>
      <c r="O8" s="5"/>
      <c r="P8" s="5"/>
    </row>
    <row r="10" spans="1:16" s="1" customFormat="1">
      <c r="A10" s="6"/>
      <c r="C10" s="6"/>
      <c r="E10" s="6"/>
    </row>
    <row r="11" spans="1:16">
      <c r="L11">
        <f>31/13</f>
        <v>2.3846153846153846</v>
      </c>
    </row>
    <row r="12" spans="1:16">
      <c r="A12" s="6"/>
      <c r="B12" s="1"/>
      <c r="C12" s="6"/>
      <c r="D12" s="1"/>
      <c r="E12" s="6"/>
      <c r="F12" s="1"/>
      <c r="G12" s="1"/>
      <c r="H12" s="1"/>
      <c r="I12" s="1"/>
      <c r="J12" s="1"/>
      <c r="K12" s="1"/>
    </row>
    <row r="13" spans="1:16">
      <c r="A13" t="s">
        <v>18</v>
      </c>
      <c r="B13"/>
      <c r="C13"/>
      <c r="D13" t="s">
        <v>19</v>
      </c>
      <c r="E13"/>
    </row>
    <row r="14" spans="1:16">
      <c r="A14" t="s">
        <v>20</v>
      </c>
      <c r="B14" t="s">
        <v>21</v>
      </c>
      <c r="C14"/>
      <c r="D14" t="s">
        <v>20</v>
      </c>
      <c r="E14" t="s">
        <v>21</v>
      </c>
    </row>
    <row r="15" spans="1:16">
      <c r="A15">
        <v>27.1</v>
      </c>
      <c r="B15">
        <v>13</v>
      </c>
      <c r="C15"/>
      <c r="D15">
        <v>25.1</v>
      </c>
      <c r="E15">
        <v>18</v>
      </c>
    </row>
    <row r="16" spans="1:16">
      <c r="A16"/>
      <c r="B16">
        <f>A15+B15</f>
        <v>40.1</v>
      </c>
      <c r="C16"/>
      <c r="D16"/>
      <c r="E16">
        <f>D15+E15</f>
        <v>43.1</v>
      </c>
      <c r="L16" s="2"/>
    </row>
    <row r="17" spans="1:11">
      <c r="A17"/>
      <c r="B17">
        <f>B16/1000</f>
        <v>4.0100000000000004E-2</v>
      </c>
      <c r="C17"/>
      <c r="D17"/>
      <c r="E17">
        <f>E16/1000</f>
        <v>4.3099999999999999E-2</v>
      </c>
    </row>
    <row r="18" spans="1:11">
      <c r="A18"/>
      <c r="B18">
        <v>2900</v>
      </c>
      <c r="C18"/>
      <c r="D18" t="s">
        <v>23</v>
      </c>
      <c r="E18">
        <v>820</v>
      </c>
      <c r="H18">
        <f>E17/E18*1000000</f>
        <v>52.560975609756099</v>
      </c>
    </row>
    <row r="19" spans="1:11" s="1" customFormat="1">
      <c r="A19"/>
      <c r="B19">
        <f>B17/B18</f>
        <v>1.3827586206896554E-5</v>
      </c>
      <c r="C19"/>
      <c r="D19" t="s">
        <v>24</v>
      </c>
      <c r="E19">
        <v>700</v>
      </c>
      <c r="F19" s="2"/>
      <c r="G19" s="2"/>
      <c r="H19">
        <f>E17/E19*1000000</f>
        <v>61.571428571428577</v>
      </c>
      <c r="I19"/>
      <c r="J19"/>
      <c r="K19"/>
    </row>
    <row r="21" spans="1:11">
      <c r="A21" s="6" t="s">
        <v>16</v>
      </c>
      <c r="B21" s="1"/>
      <c r="C21" s="6" t="s">
        <v>22</v>
      </c>
      <c r="D21" s="1" t="s">
        <v>0</v>
      </c>
      <c r="E21" s="6" t="s">
        <v>17</v>
      </c>
      <c r="F21" s="1"/>
      <c r="G21" s="1" t="s">
        <v>1</v>
      </c>
      <c r="H21" s="1"/>
      <c r="I21" s="1" t="s">
        <v>7</v>
      </c>
      <c r="J21" s="1"/>
      <c r="K21" s="1"/>
    </row>
    <row r="22" spans="1:11">
      <c r="A22" s="2">
        <v>12</v>
      </c>
      <c r="C22" s="2">
        <f>28+8</f>
        <v>36</v>
      </c>
      <c r="E22" s="2">
        <f>A22+C22-1</f>
        <v>47</v>
      </c>
      <c r="G22" s="2">
        <v>1</v>
      </c>
      <c r="I22" t="s">
        <v>9</v>
      </c>
    </row>
    <row r="23" spans="1:11">
      <c r="A23" s="2" t="s">
        <v>2</v>
      </c>
      <c r="B23" s="2">
        <v>12</v>
      </c>
      <c r="D23" s="2">
        <f>C22</f>
        <v>36</v>
      </c>
    </row>
    <row r="24" spans="1:11">
      <c r="A24" s="2" t="s">
        <v>3</v>
      </c>
      <c r="B24" s="3">
        <v>2820</v>
      </c>
      <c r="D24" s="2">
        <v>810</v>
      </c>
      <c r="F24" s="2" t="s">
        <v>4</v>
      </c>
      <c r="G24" s="2" t="s">
        <v>5</v>
      </c>
    </row>
    <row r="25" spans="1:11">
      <c r="A25" s="2" t="s">
        <v>6</v>
      </c>
      <c r="B25" s="2">
        <v>2.6</v>
      </c>
      <c r="D25" s="2">
        <v>10</v>
      </c>
      <c r="F25" s="2">
        <f>(B25+SQRT(B25*B25+4))/(B25 +SQRT(B25*B25+8))</f>
        <v>0.91281564932900472</v>
      </c>
      <c r="G25" s="2">
        <f>(D25+SQRT(D25*D25+4))/(D25 +SQRT(D25*D25+8))</f>
        <v>0.99047357227638788</v>
      </c>
    </row>
    <row r="26" spans="1:11">
      <c r="A26" s="2" t="s">
        <v>8</v>
      </c>
      <c r="B26" s="2">
        <f>B24*F25</f>
        <v>2574.1401311077934</v>
      </c>
      <c r="D26" s="2">
        <f>D24*G25</f>
        <v>802.28359354387419</v>
      </c>
    </row>
    <row r="27" spans="1:11">
      <c r="A27" s="2" t="s">
        <v>10</v>
      </c>
      <c r="B27" s="2">
        <f>ATAN((D23*D26)/(B23*B26))*180/3.14</f>
        <v>43.098261400575097</v>
      </c>
      <c r="C27" s="2">
        <v>0.75</v>
      </c>
      <c r="D27" s="4">
        <f>B27+C27</f>
        <v>43.848261400575097</v>
      </c>
    </row>
    <row r="28" spans="1:11">
      <c r="A28" s="2" t="s">
        <v>11</v>
      </c>
      <c r="B28" s="2">
        <f>0.5*B23*D23*(B26*B26+D26*D26)/(B23+D23)/1000</f>
        <v>32714.35370572194</v>
      </c>
    </row>
    <row r="29" spans="1:11" s="1" customFormat="1">
      <c r="A29" s="2"/>
      <c r="B29" s="2"/>
      <c r="C29" s="2"/>
      <c r="D29" s="2"/>
      <c r="E29" s="2"/>
      <c r="F29" s="2"/>
      <c r="G29" s="2"/>
      <c r="H29"/>
      <c r="I29"/>
      <c r="J29"/>
    </row>
    <row r="31" spans="1:11">
      <c r="B31" s="3"/>
    </row>
    <row r="34" spans="1:10">
      <c r="D34" s="4"/>
    </row>
    <row r="37" spans="1:10">
      <c r="A37" s="6"/>
      <c r="B37" s="1"/>
      <c r="C37" s="6"/>
      <c r="D37" s="1"/>
      <c r="E37" s="6"/>
      <c r="F37" s="1"/>
      <c r="G37" s="1"/>
      <c r="H37" s="1"/>
      <c r="I37" s="1"/>
      <c r="J37" s="1"/>
    </row>
    <row r="38" spans="1:10" s="1" customFormat="1">
      <c r="A38" s="2"/>
      <c r="B38" s="2"/>
      <c r="C38" s="2"/>
      <c r="D38" s="2"/>
      <c r="E38" s="2"/>
      <c r="F38" s="2"/>
      <c r="G38" s="2"/>
      <c r="H38"/>
      <c r="I38"/>
      <c r="J38"/>
    </row>
    <row r="40" spans="1:10">
      <c r="B40" s="3"/>
    </row>
    <row r="43" spans="1:10">
      <c r="D43" s="4"/>
    </row>
    <row r="46" spans="1:10">
      <c r="A46" s="6"/>
      <c r="B46" s="1"/>
      <c r="C46" s="6"/>
      <c r="D46" s="1"/>
      <c r="E46" s="6"/>
      <c r="F46" s="1"/>
      <c r="G46" s="1"/>
      <c r="H46" s="1"/>
      <c r="I46" s="1"/>
      <c r="J46" s="1"/>
    </row>
    <row r="47" spans="1:10" s="1" customFormat="1">
      <c r="A47" s="2"/>
      <c r="B47" s="2"/>
      <c r="C47" s="2"/>
      <c r="D47" s="2"/>
      <c r="E47" s="2"/>
      <c r="F47" s="2"/>
      <c r="G47" s="2"/>
      <c r="H47"/>
      <c r="I47"/>
      <c r="J47"/>
    </row>
    <row r="49" spans="1:10">
      <c r="B49" s="3"/>
    </row>
    <row r="52" spans="1:10">
      <c r="D52" s="4"/>
    </row>
    <row r="55" spans="1:10">
      <c r="A55" s="6"/>
      <c r="B55" s="1"/>
      <c r="C55" s="6"/>
      <c r="D55" s="1"/>
      <c r="E55" s="6"/>
      <c r="F55" s="1"/>
      <c r="G55" s="1"/>
      <c r="H55" s="1"/>
      <c r="I55" s="1"/>
      <c r="J55" s="1"/>
    </row>
    <row r="56" spans="1:10" s="1" customFormat="1">
      <c r="A56" s="2"/>
      <c r="B56" s="2"/>
      <c r="C56" s="2"/>
      <c r="D56" s="2"/>
      <c r="E56" s="2"/>
      <c r="F56" s="2"/>
      <c r="G56" s="2"/>
      <c r="H56"/>
      <c r="I56"/>
      <c r="J56"/>
    </row>
    <row r="58" spans="1:10">
      <c r="B58" s="3"/>
    </row>
    <row r="61" spans="1:10">
      <c r="D61" s="4"/>
    </row>
    <row r="64" spans="1:10">
      <c r="A64" s="6"/>
      <c r="B64" s="1"/>
      <c r="C64" s="6"/>
      <c r="D64" s="1"/>
      <c r="E64" s="6"/>
      <c r="F64" s="1"/>
      <c r="G64" s="1"/>
      <c r="H64" s="1"/>
      <c r="I64" s="1"/>
      <c r="J64" s="1"/>
    </row>
    <row r="67" spans="2:4">
      <c r="B67" s="3"/>
    </row>
    <row r="70" spans="2:4">
      <c r="D70" s="4"/>
    </row>
  </sheetData>
  <phoneticPr fontId="3" type="noConversion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B29" sqref="B29"/>
    </sheetView>
  </sheetViews>
  <sheetFormatPr defaultRowHeight="15"/>
  <sheetData>
    <row r="1" spans="1:11">
      <c r="A1" s="6" t="s">
        <v>12</v>
      </c>
      <c r="B1" s="1"/>
      <c r="C1" s="6" t="s">
        <v>13</v>
      </c>
      <c r="D1" s="1" t="s">
        <v>0</v>
      </c>
      <c r="E1" s="6" t="s">
        <v>14</v>
      </c>
      <c r="F1" s="1"/>
      <c r="G1" s="1" t="s">
        <v>15</v>
      </c>
      <c r="H1" s="1"/>
      <c r="I1" s="1" t="s">
        <v>7</v>
      </c>
      <c r="J1" s="1"/>
      <c r="K1" s="1"/>
    </row>
    <row r="2" spans="1:11">
      <c r="A2" s="2">
        <v>98</v>
      </c>
      <c r="B2" s="2"/>
      <c r="C2" s="2">
        <v>32</v>
      </c>
      <c r="D2" s="2"/>
      <c r="E2" s="2">
        <f>A2+C2-16</f>
        <v>114</v>
      </c>
      <c r="F2" s="2"/>
      <c r="G2" s="2">
        <f>16</f>
        <v>16</v>
      </c>
      <c r="I2" t="s">
        <v>9</v>
      </c>
    </row>
    <row r="3" spans="1:11">
      <c r="A3" s="2" t="s">
        <v>2</v>
      </c>
      <c r="B3" s="2">
        <f>A2</f>
        <v>98</v>
      </c>
      <c r="C3" s="2"/>
      <c r="D3" s="2">
        <f>C2</f>
        <v>32</v>
      </c>
      <c r="E3" s="2"/>
      <c r="F3" s="2"/>
      <c r="G3" s="2"/>
    </row>
    <row r="4" spans="1:11">
      <c r="A4" s="2" t="s">
        <v>3</v>
      </c>
      <c r="B4" s="3">
        <v>1600</v>
      </c>
      <c r="C4" s="2"/>
      <c r="D4" s="2">
        <v>780</v>
      </c>
      <c r="E4" s="2"/>
      <c r="F4" s="2" t="s">
        <v>4</v>
      </c>
      <c r="G4" s="2" t="s">
        <v>5</v>
      </c>
    </row>
    <row r="5" spans="1:11">
      <c r="A5" s="2" t="s">
        <v>6</v>
      </c>
      <c r="B5" s="2">
        <v>9</v>
      </c>
      <c r="C5" s="2"/>
      <c r="D5" s="2">
        <v>15</v>
      </c>
      <c r="E5" s="2"/>
      <c r="F5" s="2">
        <f>(B5+SQRT(B5*B5+4))/(B5 +SQRT(B5*B5+8))</f>
        <v>0.98836731614144868</v>
      </c>
      <c r="G5" s="2">
        <f>(D5+SQRT(D5*D5+4))/(D5 +SQRT(D5*D5+8))</f>
        <v>0.99565192623316234</v>
      </c>
    </row>
    <row r="6" spans="1:11">
      <c r="A6" s="2" t="s">
        <v>8</v>
      </c>
      <c r="B6" s="2">
        <f>B4*F5</f>
        <v>1581.3877058263179</v>
      </c>
      <c r="C6" s="2"/>
      <c r="D6" s="2">
        <f>D4*G5</f>
        <v>776.60850246186658</v>
      </c>
      <c r="E6" s="2"/>
      <c r="F6" s="2"/>
      <c r="G6" s="2"/>
    </row>
    <row r="7" spans="1:11">
      <c r="A7" s="2" t="s">
        <v>10</v>
      </c>
      <c r="B7" s="2">
        <f>ATAN((D3*D6)/(B3*B6))*180/3.14</f>
        <v>9.114835774468423</v>
      </c>
      <c r="C7" s="2">
        <v>0.5</v>
      </c>
      <c r="D7" s="4">
        <f>B7+C7</f>
        <v>9.614835774468423</v>
      </c>
      <c r="E7" s="2"/>
      <c r="F7" s="2"/>
      <c r="G7" s="2"/>
    </row>
    <row r="8" spans="1:11">
      <c r="A8" s="2" t="s">
        <v>11</v>
      </c>
      <c r="B8" s="2">
        <f>0.5*B3*D3*(B6*B6+D6*D6)/(B3+D3)/1000</f>
        <v>37437.903820184547</v>
      </c>
      <c r="C8" s="2"/>
      <c r="D8" s="2"/>
      <c r="E8" s="2"/>
      <c r="F8" s="2"/>
      <c r="G8" s="2"/>
    </row>
    <row r="10" spans="1:11">
      <c r="D10">
        <v>1600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13" sqref="A13:IV13"/>
    </sheetView>
  </sheetViews>
  <sheetFormatPr defaultRowHeight="15"/>
  <sheetData>
    <row r="1" spans="1:2">
      <c r="A1">
        <v>1720</v>
      </c>
      <c r="B1">
        <v>23.2</v>
      </c>
    </row>
    <row r="2" spans="1:2">
      <c r="A2">
        <v>1728</v>
      </c>
      <c r="B2">
        <v>16.7</v>
      </c>
    </row>
    <row r="3" spans="1:2">
      <c r="A3">
        <v>1701</v>
      </c>
      <c r="B3">
        <v>20.87</v>
      </c>
    </row>
    <row r="4" spans="1:2">
      <c r="A4">
        <v>1740</v>
      </c>
      <c r="B4">
        <v>21.7</v>
      </c>
    </row>
    <row r="5" spans="1:2">
      <c r="A5">
        <v>1724</v>
      </c>
      <c r="B5">
        <v>21.5</v>
      </c>
    </row>
    <row r="6" spans="1:2">
      <c r="A6">
        <v>1730</v>
      </c>
      <c r="B6">
        <v>22.4</v>
      </c>
    </row>
    <row r="7" spans="1:2">
      <c r="A7">
        <v>1732</v>
      </c>
      <c r="B7">
        <v>20.2</v>
      </c>
    </row>
    <row r="8" spans="1:2">
      <c r="A8">
        <v>1734</v>
      </c>
      <c r="B8">
        <v>22</v>
      </c>
    </row>
    <row r="9" spans="1:2">
      <c r="A9">
        <v>1733</v>
      </c>
      <c r="B9">
        <v>20</v>
      </c>
    </row>
    <row r="10" spans="1:2">
      <c r="A10">
        <v>1730</v>
      </c>
      <c r="B10">
        <v>21</v>
      </c>
    </row>
    <row r="11" spans="1:2">
      <c r="A11">
        <v>1713</v>
      </c>
      <c r="B11">
        <v>16.2</v>
      </c>
    </row>
    <row r="12" spans="1:2">
      <c r="A12">
        <v>1723</v>
      </c>
      <c r="B12">
        <v>17.7</v>
      </c>
    </row>
    <row r="13" spans="1:2">
      <c r="A13">
        <v>1720</v>
      </c>
      <c r="B13">
        <v>20.8</v>
      </c>
    </row>
    <row r="14" spans="1:2">
      <c r="A14">
        <v>1709</v>
      </c>
      <c r="B14">
        <v>15</v>
      </c>
    </row>
    <row r="15" spans="1:2">
      <c r="A15">
        <v>1722</v>
      </c>
      <c r="B15">
        <v>14.5</v>
      </c>
    </row>
    <row r="16" spans="1:2">
      <c r="A16">
        <v>1716</v>
      </c>
      <c r="B16">
        <v>14.1</v>
      </c>
    </row>
    <row r="17" spans="1:2">
      <c r="A17">
        <v>1738</v>
      </c>
      <c r="B17">
        <v>18.100000000000001</v>
      </c>
    </row>
    <row r="18" spans="1:2">
      <c r="A18">
        <v>1710</v>
      </c>
      <c r="B18">
        <v>15.2</v>
      </c>
    </row>
    <row r="19" spans="1:2">
      <c r="A19">
        <v>1705</v>
      </c>
      <c r="B19">
        <v>16.600000000000001</v>
      </c>
    </row>
    <row r="20" spans="1:2">
      <c r="A20">
        <v>1759</v>
      </c>
      <c r="B20">
        <v>21.2</v>
      </c>
    </row>
    <row r="22" spans="1:2">
      <c r="A22">
        <f>AVERAGE(A1:A20)</f>
        <v>1724.35</v>
      </c>
      <c r="B22">
        <f>AVERAGE(B1:B20)</f>
        <v>18.948500000000003</v>
      </c>
    </row>
    <row r="23" spans="1:2">
      <c r="A23">
        <f>STDEV(A1:A20)</f>
        <v>13.650814512039393</v>
      </c>
      <c r="B23">
        <f>STDEV(B1:B20)</f>
        <v>2.9539790737953702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primary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2016-05-24T02:22:52Z</dcterms:modified>
</cp:coreProperties>
</file>