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18" i="1" l="1"/>
  <c r="D18" i="1"/>
  <c r="A25" i="1" l="1"/>
  <c r="A14" i="1" l="1"/>
  <c r="G17" i="1"/>
  <c r="F17" i="1"/>
  <c r="K16" i="1"/>
  <c r="B15" i="1"/>
  <c r="C14" i="1"/>
  <c r="D15" i="1" s="1"/>
  <c r="B19" i="1" l="1"/>
  <c r="D19" i="1" s="1"/>
  <c r="B20" i="1"/>
  <c r="E14" i="1"/>
  <c r="C2" i="1"/>
  <c r="E2" i="1" l="1"/>
  <c r="K10" i="1"/>
  <c r="K4" i="1"/>
  <c r="B3" i="1"/>
  <c r="D3" i="1"/>
  <c r="F5" i="1"/>
  <c r="B6" i="1" s="1"/>
  <c r="G5" i="1"/>
  <c r="D6" i="1" s="1"/>
  <c r="B7" i="1" l="1"/>
  <c r="D7" i="1" s="1"/>
  <c r="B8" i="1"/>
</calcChain>
</file>

<file path=xl/sharedStrings.xml><?xml version="1.0" encoding="utf-8"?>
<sst xmlns="http://schemas.openxmlformats.org/spreadsheetml/2006/main" count="31" uniqueCount="18">
  <si>
    <t>=</t>
  </si>
  <si>
    <t>f=sqrt((s*s+8)/(s*s+4))</t>
  </si>
  <si>
    <t>Vp=Vt*f</t>
  </si>
  <si>
    <t>mass</t>
  </si>
  <si>
    <t>Vt</t>
  </si>
  <si>
    <t>f1</t>
  </si>
  <si>
    <t>f2</t>
  </si>
  <si>
    <t>S</t>
  </si>
  <si>
    <t>Vp</t>
  </si>
  <si>
    <t>CM(degree)</t>
  </si>
  <si>
    <t>Ec (joule)</t>
  </si>
  <si>
    <t>C6H5</t>
    <phoneticPr fontId="4" type="noConversion"/>
  </si>
  <si>
    <t>H</t>
    <phoneticPr fontId="3" type="noConversion"/>
  </si>
  <si>
    <t>isoprene(C5H8)</t>
  </si>
  <si>
    <t>C11H12</t>
  </si>
  <si>
    <t>C6D5</t>
  </si>
  <si>
    <t>C11D5H7</t>
  </si>
  <si>
    <t>offset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</si>
</sst>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indexed="10"/>
      <name val="Calibri"/>
      <family val="2"/>
    </font>
    <font>
      <sz val="10"/>
      <name val="Arial"/>
      <family val="2"/>
    </font>
    <font>
      <sz val="9"/>
      <name val="宋体"/>
      <charset val="13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2" borderId="0" xfId="0" applyFont="1" applyFill="1"/>
    <xf numFmtId="0" fontId="0" fillId="2" borderId="0" xfId="0" applyFill="1"/>
    <xf numFmtId="0" fontId="0" fillId="0" borderId="0" xfId="0" applyFill="1"/>
    <xf numFmtId="0" fontId="0" fillId="0" borderId="1" xfId="0" applyFill="1" applyBorder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workbookViewId="0">
      <selection activeCell="L23" sqref="L23"/>
    </sheetView>
  </sheetViews>
  <sheetFormatPr defaultRowHeight="15" x14ac:dyDescent="0.25"/>
  <cols>
    <col min="3" max="3" width="18.140625" customWidth="1"/>
  </cols>
  <sheetData>
    <row r="1" spans="1:11" x14ac:dyDescent="0.25">
      <c r="A1" s="1" t="s">
        <v>11</v>
      </c>
      <c r="B1" s="2"/>
      <c r="C1" s="1" t="s">
        <v>13</v>
      </c>
      <c r="D1" s="2" t="s">
        <v>0</v>
      </c>
      <c r="E1" s="1" t="s">
        <v>14</v>
      </c>
      <c r="F1" s="2"/>
      <c r="G1" s="2" t="s">
        <v>12</v>
      </c>
      <c r="H1" s="2"/>
      <c r="I1" s="2" t="s">
        <v>1</v>
      </c>
      <c r="J1" s="2"/>
      <c r="K1" s="2"/>
    </row>
    <row r="2" spans="1:11" x14ac:dyDescent="0.25">
      <c r="A2" s="3">
        <v>77</v>
      </c>
      <c r="B2" s="3"/>
      <c r="C2" s="3">
        <f>5*12+8</f>
        <v>68</v>
      </c>
      <c r="D2" s="3"/>
      <c r="E2" s="3">
        <f>A2+C2-1</f>
        <v>144</v>
      </c>
      <c r="F2" s="3"/>
      <c r="G2" s="3">
        <v>1</v>
      </c>
      <c r="I2" t="s">
        <v>2</v>
      </c>
    </row>
    <row r="3" spans="1:11" x14ac:dyDescent="0.25">
      <c r="A3" s="3" t="s">
        <v>3</v>
      </c>
      <c r="B3" s="3">
        <f>A2</f>
        <v>77</v>
      </c>
      <c r="C3" s="3"/>
      <c r="D3" s="3">
        <f>C2</f>
        <v>68</v>
      </c>
      <c r="E3" s="3"/>
      <c r="F3" s="3"/>
      <c r="G3" s="3"/>
    </row>
    <row r="4" spans="1:11" x14ac:dyDescent="0.25">
      <c r="A4" s="3" t="s">
        <v>4</v>
      </c>
      <c r="B4" s="4">
        <v>1603</v>
      </c>
      <c r="C4" s="3"/>
      <c r="D4" s="3">
        <v>730</v>
      </c>
      <c r="E4" s="3"/>
      <c r="F4" s="3" t="s">
        <v>5</v>
      </c>
      <c r="G4" s="3" t="s">
        <v>6</v>
      </c>
      <c r="K4">
        <f>91+32-1</f>
        <v>122</v>
      </c>
    </row>
    <row r="5" spans="1:11" x14ac:dyDescent="0.25">
      <c r="A5" s="3" t="s">
        <v>7</v>
      </c>
      <c r="B5" s="3">
        <v>9.3000000000000007</v>
      </c>
      <c r="C5" s="3"/>
      <c r="D5" s="3">
        <v>8.5</v>
      </c>
      <c r="E5" s="3"/>
      <c r="F5" s="3">
        <f>(B5+SQRT(B5*B5+4))/(B5 +SQRT(B5*B5+8))</f>
        <v>0.98906587945004987</v>
      </c>
      <c r="G5" s="3">
        <f>(D5+SQRT(D5*D5+4))/(D5 +SQRT(D5*D5+8))</f>
        <v>0.98704841487522765</v>
      </c>
    </row>
    <row r="6" spans="1:11" x14ac:dyDescent="0.25">
      <c r="A6" s="3" t="s">
        <v>8</v>
      </c>
      <c r="B6" s="3">
        <f>B4*F5</f>
        <v>1585.47260475843</v>
      </c>
      <c r="C6" s="3"/>
      <c r="D6" s="3">
        <f>D4*G5</f>
        <v>720.54534285891623</v>
      </c>
      <c r="E6" s="3"/>
      <c r="F6" s="3"/>
      <c r="G6" s="3"/>
    </row>
    <row r="7" spans="1:11" x14ac:dyDescent="0.25">
      <c r="A7" s="3" t="s">
        <v>9</v>
      </c>
      <c r="B7" s="3">
        <f>ATAN((D3*D6)/(B3*B6))*180/3.14</f>
        <v>21.879036294608984</v>
      </c>
      <c r="C7" s="3">
        <v>0.5</v>
      </c>
      <c r="D7" s="5">
        <f>B7+C7</f>
        <v>22.379036294608984</v>
      </c>
      <c r="E7" s="3"/>
      <c r="F7" s="3"/>
      <c r="G7" s="3"/>
    </row>
    <row r="8" spans="1:11" x14ac:dyDescent="0.25">
      <c r="A8" s="3" t="s">
        <v>10</v>
      </c>
      <c r="B8" s="3">
        <f>0.5*B3*D3*(B6*B6+D6*D6)/(B3+D3)/1000</f>
        <v>54759.694396768224</v>
      </c>
      <c r="C8" s="3"/>
      <c r="D8" s="3"/>
      <c r="E8" s="3"/>
      <c r="F8" s="3"/>
      <c r="G8" s="3"/>
    </row>
    <row r="10" spans="1:11" x14ac:dyDescent="0.25">
      <c r="D10">
        <v>1600</v>
      </c>
      <c r="K10">
        <f>91+35</f>
        <v>126</v>
      </c>
    </row>
    <row r="13" spans="1:11" x14ac:dyDescent="0.25">
      <c r="A13" s="1" t="s">
        <v>15</v>
      </c>
      <c r="B13" s="2"/>
      <c r="C13" s="1" t="s">
        <v>13</v>
      </c>
      <c r="D13" s="2" t="s">
        <v>0</v>
      </c>
      <c r="E13" s="1" t="s">
        <v>16</v>
      </c>
      <c r="F13" s="2"/>
      <c r="G13" s="2" t="s">
        <v>12</v>
      </c>
      <c r="H13" s="2"/>
      <c r="I13" s="2" t="s">
        <v>1</v>
      </c>
      <c r="J13" s="2"/>
      <c r="K13" s="2"/>
    </row>
    <row r="14" spans="1:11" x14ac:dyDescent="0.25">
      <c r="A14" s="3">
        <f>12*6+5*2</f>
        <v>82</v>
      </c>
      <c r="B14" s="3"/>
      <c r="C14" s="3">
        <f>5*12+8</f>
        <v>68</v>
      </c>
      <c r="D14" s="3"/>
      <c r="E14" s="3">
        <f>A14+C14-1</f>
        <v>149</v>
      </c>
      <c r="F14" s="3"/>
      <c r="G14" s="3">
        <v>1</v>
      </c>
      <c r="I14" t="s">
        <v>2</v>
      </c>
    </row>
    <row r="15" spans="1:11" x14ac:dyDescent="0.25">
      <c r="A15" s="3" t="s">
        <v>3</v>
      </c>
      <c r="B15" s="3">
        <f>A14</f>
        <v>82</v>
      </c>
      <c r="C15" s="3"/>
      <c r="D15" s="3">
        <f>C14</f>
        <v>68</v>
      </c>
      <c r="E15" s="3"/>
      <c r="F15" s="3"/>
      <c r="G15" s="3"/>
    </row>
    <row r="16" spans="1:11" x14ac:dyDescent="0.25">
      <c r="A16" s="3" t="s">
        <v>4</v>
      </c>
      <c r="B16">
        <v>1580</v>
      </c>
      <c r="C16" s="3"/>
      <c r="D16" s="3">
        <v>740</v>
      </c>
      <c r="E16" s="3"/>
      <c r="F16" s="3" t="s">
        <v>5</v>
      </c>
      <c r="G16" s="3" t="s">
        <v>6</v>
      </c>
      <c r="K16">
        <f>91+32-1</f>
        <v>122</v>
      </c>
    </row>
    <row r="17" spans="1:7" x14ac:dyDescent="0.25">
      <c r="A17" s="3" t="s">
        <v>7</v>
      </c>
      <c r="B17" s="3">
        <v>9.3000000000000007</v>
      </c>
      <c r="C17" s="3"/>
      <c r="D17" s="3">
        <v>8.5</v>
      </c>
      <c r="E17" s="3"/>
      <c r="F17" s="3">
        <f>(B17+SQRT(B17*B17+4))/(B17 +SQRT(B17*B17+8))</f>
        <v>0.98906587945004987</v>
      </c>
      <c r="G17" s="3">
        <f>(D17+SQRT(D17*D17+4))/(D17 +SQRT(D17*D17+8))</f>
        <v>0.98704841487522765</v>
      </c>
    </row>
    <row r="18" spans="1:7" x14ac:dyDescent="0.25">
      <c r="A18" s="3" t="s">
        <v>8</v>
      </c>
      <c r="B18" s="3">
        <f>B16*F17</f>
        <v>1562.7240895310788</v>
      </c>
      <c r="C18" s="3"/>
      <c r="D18" s="3">
        <f>D16*G17</f>
        <v>730.41582700766844</v>
      </c>
      <c r="E18" s="3"/>
      <c r="F18" s="3"/>
      <c r="G18" s="3"/>
    </row>
    <row r="19" spans="1:7" x14ac:dyDescent="0.25">
      <c r="A19" s="3" t="s">
        <v>9</v>
      </c>
      <c r="B19" s="3">
        <f>ATAN((D15*D18)/(B15*B18))*180/3.14</f>
        <v>21.197039557722071</v>
      </c>
      <c r="C19" s="3">
        <v>0.5</v>
      </c>
      <c r="D19" s="5">
        <f>B19+C19</f>
        <v>21.697039557722071</v>
      </c>
      <c r="E19" s="3"/>
      <c r="F19" s="3"/>
      <c r="G19" s="3"/>
    </row>
    <row r="20" spans="1:7" x14ac:dyDescent="0.25">
      <c r="A20" s="3" t="s">
        <v>10</v>
      </c>
      <c r="B20" s="3">
        <f>0.5*B15*D15*(B18*B18+D18*D18)/(B15+D15)/1000</f>
        <v>55306.742950927801</v>
      </c>
      <c r="C20" s="3"/>
      <c r="D20" s="3"/>
      <c r="E20" s="3"/>
      <c r="F20" s="3"/>
      <c r="G20" s="3"/>
    </row>
    <row r="24" spans="1:7" x14ac:dyDescent="0.25">
      <c r="A24" t="s">
        <v>17</v>
      </c>
    </row>
    <row r="25" spans="1:7" x14ac:dyDescent="0.25">
      <c r="A25">
        <f>1894-1/480*1000000+24/2-(11.2/2-0.25-0.71)-15.5/1585*1000</f>
        <v>-191.75251314405904</v>
      </c>
    </row>
  </sheetData>
  <phoneticPr fontId="3" type="noConversion"/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6" sqref="C26"/>
    </sheetView>
  </sheetViews>
  <sheetFormatPr defaultRowHeight="15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2014-07-30T21:48:39Z</dcterms:modified>
</cp:coreProperties>
</file>